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220"/>
  <workbookPr autoCompressPictures="0"/>
  <bookViews>
    <workbookView xWindow="20" yWindow="0" windowWidth="19260" windowHeight="16700"/>
  </bookViews>
  <sheets>
    <sheet name="Summary" sheetId="1" r:id="rId1"/>
    <sheet name="LivingCosts" sheetId="2" r:id="rId2"/>
    <sheet name="FederalTax" sheetId="3" r:id="rId3"/>
    <sheet name="Calculations" sheetId="4" r:id="rId4"/>
  </sheets>
  <definedNames>
    <definedName name="InflationRate">LivingCosts!$C$5</definedName>
    <definedName name="TotalIndividualLivingCosts">LivingCosts!$B$12</definedName>
    <definedName name="TotalSharedLivingCosts">LivingCosts!$B$19</definedName>
  </definedNames>
  <calcPr calcId="140001" iterateDelta="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0" i="2" l="1"/>
  <c r="B12" i="2"/>
  <c r="C12" i="1"/>
  <c r="C14" i="1"/>
  <c r="C17" i="1"/>
  <c r="C18" i="1"/>
  <c r="C3" i="4"/>
  <c r="C14" i="4"/>
  <c r="C15" i="4"/>
  <c r="C17" i="4"/>
  <c r="C20" i="1"/>
  <c r="C19" i="1"/>
  <c r="B6" i="2"/>
  <c r="C7" i="4"/>
  <c r="C6" i="4"/>
  <c r="B19" i="2"/>
  <c r="C13" i="1"/>
  <c r="C11" i="3"/>
  <c r="C10" i="3"/>
  <c r="C9" i="3"/>
  <c r="C8" i="3"/>
  <c r="C7" i="3"/>
  <c r="C6" i="3"/>
  <c r="C5" i="3"/>
  <c r="C4" i="3"/>
</calcChain>
</file>

<file path=xl/sharedStrings.xml><?xml version="1.0" encoding="utf-8"?>
<sst xmlns="http://schemas.openxmlformats.org/spreadsheetml/2006/main" count="64" uniqueCount="59">
  <si>
    <t>Number of Dependents (including yourself)</t>
  </si>
  <si>
    <t>Input</t>
  </si>
  <si>
    <t>Desired savings rate ($/month)</t>
  </si>
  <si>
    <t>Individual Living Costs</t>
  </si>
  <si>
    <t>Shared Living Costs</t>
  </si>
  <si>
    <t>Total Living Costs</t>
  </si>
  <si>
    <t>Minimum post-tax salary ($/month)</t>
  </si>
  <si>
    <t>Housing</t>
  </si>
  <si>
    <t>Food</t>
  </si>
  <si>
    <t>Water</t>
  </si>
  <si>
    <t>Electricity</t>
  </si>
  <si>
    <t>Public Transport</t>
  </si>
  <si>
    <t>Phone+Data</t>
  </si>
  <si>
    <t>Home Internet</t>
  </si>
  <si>
    <t>Cost ($/month)</t>
  </si>
  <si>
    <t>Item</t>
  </si>
  <si>
    <t>Total</t>
  </si>
  <si>
    <t>Gross Income</t>
  </si>
  <si>
    <t>Tax Payable</t>
  </si>
  <si>
    <t>Minimum annual post-tax salary</t>
  </si>
  <si>
    <t>Output</t>
  </si>
  <si>
    <t>Minimum annual gross salary</t>
  </si>
  <si>
    <t>Fixed living costs that doesn't increase with the number of dependents.</t>
  </si>
  <si>
    <t>These costs are based on a typical "student" lifestyle in Redmond, WA, but without any student discounts.</t>
  </si>
  <si>
    <t xml:space="preserve">See the "LivingCosts" sheet for details. </t>
  </si>
  <si>
    <t>Enter the combined amount that you and your spouse currently set aside each month for live savings.</t>
  </si>
  <si>
    <t>Whether you're bringing a spouse or other adult dependents.</t>
  </si>
  <si>
    <t>This is your minimum asking salary when the interviewer asks. If they quote a number lower than this, you better stick in your current job.</t>
  </si>
  <si>
    <t>Tax Rate</t>
  </si>
  <si>
    <t>These numbers are some common annual salaries of software engineers (programmers) in Redmond, WA plugged in to IRS' tax calculator to get the tax payable for each. The IRS doesn't provide a clear formula to calculate tax and therefore we use linear regression to estimate your tax rate.</t>
  </si>
  <si>
    <t>Copyright © Sasmito Adibowo, 2012. CC BY-SA.
See http://cutecoder.org for more goodies like this.</t>
  </si>
  <si>
    <t>Redmond Migration Calculator</t>
  </si>
  <si>
    <t>Costs ($/month)</t>
  </si>
  <si>
    <t>An estimate of your total monthly costs.</t>
  </si>
  <si>
    <t>FICA Tax</t>
  </si>
  <si>
    <t>Federal Tax Approximation</t>
  </si>
  <si>
    <t>m</t>
  </si>
  <si>
    <t>b</t>
  </si>
  <si>
    <t>Symbol</t>
  </si>
  <si>
    <t>Social Security Tax Rate</t>
  </si>
  <si>
    <t>Social Security Tax Cap</t>
  </si>
  <si>
    <t>Medicare Tax Rate</t>
  </si>
  <si>
    <t>p</t>
  </si>
  <si>
    <t>q</t>
  </si>
  <si>
    <t>a</t>
  </si>
  <si>
    <t>Desired After-Tax Income</t>
  </si>
  <si>
    <t>n</t>
  </si>
  <si>
    <t>Federal Tax Slope</t>
  </si>
  <si>
    <t>Federal Tax Y-Intercept</t>
  </si>
  <si>
    <t>Gross Salary</t>
  </si>
  <si>
    <t>g</t>
  </si>
  <si>
    <t>Gross If Gross &gt; Cap</t>
  </si>
  <si>
    <t>Gross If Gross &lt;= Cap</t>
  </si>
  <si>
    <t>g -&gt; min(g,a) == g</t>
  </si>
  <si>
    <t>g -&gt; min(g,a) == a</t>
  </si>
  <si>
    <t>Estimated Total Tax rate</t>
  </si>
  <si>
    <t>Estimated Federal tax combined with Social Security and Medicare taxes. The State of Washington doesn't apply state income tax.</t>
  </si>
  <si>
    <t>This spreadsheet lets you know how much you should ask an employer if they want to relocate you to Redmond, Washington. It takes into consideration how much you are currently saving each month, your living costs, and the possibility that your spouse may unable to get a proper job there.</t>
  </si>
  <si>
    <t>If you earn this much (after tax), you'll still save the same amount of money as your current job, even if your spouse can't get a job at the destination city. If he/she manage to get a decent job there, you both can save more. In effect this is your "risk premium" for migrating.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</si>
</sst>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0.0000"/>
  </numFmts>
  <fonts count="13" x14ac:knownFonts="1">
    <font>
      <sz val="11"/>
      <color theme="1"/>
      <name val="Calibri"/>
      <family val="2"/>
      <scheme val="minor"/>
    </font>
    <font>
      <sz val="12"/>
      <color theme="1"/>
      <name val="Calibri"/>
      <family val="2"/>
      <scheme val="minor"/>
    </font>
    <font>
      <b/>
      <sz val="11"/>
      <color theme="1"/>
      <name val="Helvetica Neue"/>
    </font>
    <font>
      <sz val="11"/>
      <color theme="1"/>
      <name val="Helvetica Neue"/>
    </font>
    <font>
      <b/>
      <sz val="12"/>
      <color theme="1"/>
      <name val="Helvetica Neue"/>
    </font>
    <font>
      <sz val="12"/>
      <color theme="1"/>
      <name val="Helvetica Neue"/>
    </font>
    <font>
      <b/>
      <sz val="14"/>
      <color theme="1"/>
      <name val="Helvetica Neue"/>
    </font>
    <font>
      <sz val="14"/>
      <color theme="1"/>
      <name val="Helvetica Neue"/>
    </font>
    <font>
      <u/>
      <sz val="11"/>
      <color theme="10"/>
      <name val="Calibri"/>
      <family val="2"/>
      <scheme val="minor"/>
    </font>
    <font>
      <sz val="8"/>
      <name val="Calibri"/>
      <family val="2"/>
      <scheme val="minor"/>
    </font>
    <font>
      <sz val="12"/>
      <color theme="3" tint="-0.249977111117893"/>
      <name val="Helvetica Neue"/>
    </font>
    <font>
      <u/>
      <sz val="11"/>
      <color theme="11"/>
      <name val="Calibri"/>
      <family val="2"/>
      <scheme val="minor"/>
    </font>
    <font>
      <b/>
      <sz val="11"/>
      <color theme="1"/>
      <name val="Calibri"/>
      <scheme val="minor"/>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8">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0">
    <xf numFmtId="0" fontId="0" fillId="0" borderId="0"/>
    <xf numFmtId="0" fontId="8"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34">
    <xf numFmtId="0" fontId="0" fillId="0" borderId="0" xfId="0"/>
    <xf numFmtId="0" fontId="2" fillId="0" borderId="0" xfId="0" applyFont="1"/>
    <xf numFmtId="0" fontId="3" fillId="0" borderId="0" xfId="0" applyFont="1"/>
    <xf numFmtId="0" fontId="6" fillId="0" borderId="0" xfId="0" applyFont="1"/>
    <xf numFmtId="3" fontId="7" fillId="0" borderId="0" xfId="0" applyNumberFormat="1" applyFont="1"/>
    <xf numFmtId="9" fontId="7" fillId="0" borderId="0" xfId="0" applyNumberFormat="1" applyFont="1"/>
    <xf numFmtId="1" fontId="3" fillId="0" borderId="0" xfId="0" applyNumberFormat="1" applyFont="1"/>
    <xf numFmtId="0" fontId="3" fillId="0" borderId="0" xfId="0" applyFont="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2" borderId="6" xfId="0" applyFont="1" applyFill="1" applyBorder="1" applyAlignment="1">
      <alignment vertical="center" wrapText="1"/>
    </xf>
    <xf numFmtId="0" fontId="3" fillId="0" borderId="0" xfId="0" applyFont="1" applyBorder="1"/>
    <xf numFmtId="1" fontId="3" fillId="0" borderId="0" xfId="0" applyNumberFormat="1" applyFont="1" applyBorder="1"/>
    <xf numFmtId="0" fontId="2" fillId="0" borderId="7" xfId="0" applyFont="1" applyBorder="1"/>
    <xf numFmtId="164" fontId="0" fillId="0" borderId="0" xfId="0" applyNumberFormat="1"/>
    <xf numFmtId="0" fontId="12" fillId="0" borderId="0" xfId="0" applyFont="1"/>
    <xf numFmtId="2" fontId="0" fillId="0" borderId="0" xfId="0" applyNumberFormat="1"/>
    <xf numFmtId="165" fontId="0" fillId="0" borderId="0" xfId="0" applyNumberFormat="1"/>
    <xf numFmtId="164" fontId="3" fillId="2" borderId="4" xfId="0" applyNumberFormat="1" applyFont="1" applyFill="1" applyBorder="1" applyAlignment="1">
      <alignment vertical="center" wrapText="1"/>
    </xf>
    <xf numFmtId="164" fontId="3" fillId="0" borderId="4" xfId="0" applyNumberFormat="1" applyFont="1" applyBorder="1" applyAlignment="1">
      <alignment vertical="center" wrapText="1"/>
    </xf>
    <xf numFmtId="164" fontId="3" fillId="0" borderId="6" xfId="0" applyNumberFormat="1" applyFont="1" applyBorder="1" applyAlignment="1">
      <alignment vertical="center" wrapText="1"/>
    </xf>
    <xf numFmtId="164" fontId="10" fillId="3" borderId="6" xfId="0" applyNumberFormat="1" applyFont="1" applyFill="1" applyBorder="1" applyAlignment="1">
      <alignment vertical="center" wrapText="1"/>
    </xf>
    <xf numFmtId="9" fontId="3" fillId="0" borderId="4" xfId="0" applyNumberFormat="1" applyFont="1" applyBorder="1" applyAlignment="1">
      <alignment vertical="center" wrapText="1"/>
    </xf>
    <xf numFmtId="0" fontId="6" fillId="0" borderId="0" xfId="0" applyFont="1" applyAlignment="1">
      <alignment vertical="center" wrapText="1"/>
    </xf>
    <xf numFmtId="0" fontId="0" fillId="0" borderId="0" xfId="0" applyAlignment="1">
      <alignment vertical="center" wrapText="1"/>
    </xf>
    <xf numFmtId="49" fontId="5" fillId="0" borderId="0" xfId="0" applyNumberFormat="1" applyFont="1" applyAlignment="1">
      <alignment vertical="center" wrapText="1"/>
    </xf>
    <xf numFmtId="0" fontId="1" fillId="0" borderId="0" xfId="0" applyFont="1" applyAlignment="1">
      <alignment vertical="center" wrapText="1"/>
    </xf>
    <xf numFmtId="49" fontId="3" fillId="0" borderId="0" xfId="0" applyNumberFormat="1" applyFont="1" applyAlignment="1">
      <alignment vertical="center" wrapText="1"/>
    </xf>
    <xf numFmtId="0" fontId="4" fillId="0" borderId="1" xfId="0" applyFont="1" applyBorder="1" applyAlignment="1">
      <alignment vertical="center" wrapText="1"/>
    </xf>
    <xf numFmtId="0" fontId="5" fillId="0" borderId="2" xfId="0" applyFont="1" applyBorder="1" applyAlignment="1">
      <alignment vertical="center" wrapText="1"/>
    </xf>
    <xf numFmtId="0" fontId="3" fillId="0" borderId="0" xfId="0" applyFont="1" applyAlignment="1">
      <alignment wrapText="1"/>
    </xf>
    <xf numFmtId="0" fontId="0" fillId="0" borderId="0" xfId="0" applyAlignment="1">
      <alignment wrapText="1"/>
    </xf>
    <xf numFmtId="0" fontId="0" fillId="0" borderId="0" xfId="0" applyAlignment="1"/>
    <xf numFmtId="0" fontId="8" fillId="0" borderId="0" xfId="1" applyAlignment="1">
      <alignment vertical="center" wrapText="1"/>
    </xf>
  </cellXfs>
  <cellStyles count="1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Hyperlink" xfId="1" builtinId="8"/>
    <cellStyle name="Normal" xfId="0" builtinId="0"/>
  </cellStyles>
  <dxfs count="15">
    <dxf>
      <font>
        <b val="0"/>
        <i val="0"/>
        <strike val="0"/>
        <condense val="0"/>
        <extend val="0"/>
        <outline val="0"/>
        <shadow val="0"/>
        <u val="none"/>
        <vertAlign val="baseline"/>
        <sz val="14"/>
        <color theme="1"/>
        <name val="Helvetica Neue"/>
        <scheme val="none"/>
      </font>
      <numFmt numFmtId="13" formatCode="0%"/>
    </dxf>
    <dxf>
      <font>
        <b val="0"/>
        <i val="0"/>
        <strike val="0"/>
        <condense val="0"/>
        <extend val="0"/>
        <outline val="0"/>
        <shadow val="0"/>
        <u val="none"/>
        <vertAlign val="baseline"/>
        <sz val="14"/>
        <color theme="1"/>
        <name val="Helvetica Neue"/>
        <scheme val="none"/>
      </font>
      <numFmt numFmtId="3" formatCode="#,##0"/>
    </dxf>
    <dxf>
      <font>
        <b val="0"/>
        <i val="0"/>
        <strike val="0"/>
        <condense val="0"/>
        <extend val="0"/>
        <outline val="0"/>
        <shadow val="0"/>
        <u val="none"/>
        <vertAlign val="baseline"/>
        <sz val="14"/>
        <color theme="1"/>
        <name val="Helvetica Neue"/>
        <scheme val="none"/>
      </font>
      <numFmt numFmtId="3" formatCode="#,##0"/>
    </dxf>
    <dxf>
      <font>
        <b val="0"/>
        <i val="0"/>
        <strike val="0"/>
        <condense val="0"/>
        <extend val="0"/>
        <outline val="0"/>
        <shadow val="0"/>
        <u val="none"/>
        <vertAlign val="baseline"/>
        <sz val="14"/>
        <color theme="1"/>
        <name val="Helvetica Neue"/>
        <scheme val="none"/>
      </font>
    </dxf>
    <dxf>
      <font>
        <b/>
        <i val="0"/>
        <strike val="0"/>
        <condense val="0"/>
        <extend val="0"/>
        <outline val="0"/>
        <shadow val="0"/>
        <u val="none"/>
        <vertAlign val="baseline"/>
        <sz val="14"/>
        <color theme="1"/>
        <name val="Helvetica Neue"/>
        <scheme val="none"/>
      </font>
    </dxf>
    <dxf>
      <font>
        <b val="0"/>
        <i val="0"/>
        <strike val="0"/>
        <condense val="0"/>
        <extend val="0"/>
        <outline val="0"/>
        <shadow val="0"/>
        <u val="none"/>
        <vertAlign val="baseline"/>
        <sz val="11"/>
        <color theme="1"/>
        <name val="Helvetica Neue"/>
        <scheme val="none"/>
      </font>
      <numFmt numFmtId="1" formatCode="0"/>
    </dxf>
    <dxf>
      <font>
        <b val="0"/>
        <i val="0"/>
        <strike val="0"/>
        <condense val="0"/>
        <extend val="0"/>
        <outline val="0"/>
        <shadow val="0"/>
        <u val="none"/>
        <vertAlign val="baseline"/>
        <sz val="11"/>
        <color theme="1"/>
        <name val="Helvetica Neue"/>
        <scheme val="none"/>
      </font>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Helvetica Neue"/>
        <scheme val="none"/>
      </font>
    </dxf>
    <dxf>
      <font>
        <b val="0"/>
        <i val="0"/>
        <strike val="0"/>
        <condense val="0"/>
        <extend val="0"/>
        <outline val="0"/>
        <shadow val="0"/>
        <u val="none"/>
        <vertAlign val="baseline"/>
        <sz val="11"/>
        <color theme="1"/>
        <name val="Helvetica Neue"/>
        <scheme val="none"/>
      </font>
      <numFmt numFmtId="1" formatCode="0"/>
    </dxf>
    <dxf>
      <font>
        <b val="0"/>
        <i val="0"/>
        <strike val="0"/>
        <condense val="0"/>
        <extend val="0"/>
        <outline val="0"/>
        <shadow val="0"/>
        <u val="none"/>
        <vertAlign val="baseline"/>
        <sz val="11"/>
        <color theme="1"/>
        <name val="Helvetica Neue"/>
        <scheme val="none"/>
      </font>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1"/>
        <name val="Helvetica Neue"/>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Individual Living Costs ($/month)</a:t>
            </a:r>
          </a:p>
        </c:rich>
      </c:tx>
      <c:layout/>
      <c:overlay val="0"/>
    </c:title>
    <c:autoTitleDeleted val="0"/>
    <c:plotArea>
      <c:layout/>
      <c:pieChart>
        <c:varyColors val="1"/>
        <c:ser>
          <c:idx val="0"/>
          <c:order val="0"/>
          <c:tx>
            <c:strRef>
              <c:f>LivingCosts!$B$4</c:f>
              <c:strCache>
                <c:ptCount val="1"/>
                <c:pt idx="0">
                  <c:v>Cost ($/month)</c:v>
                </c:pt>
              </c:strCache>
            </c:strRef>
          </c:tx>
          <c:dLbls>
            <c:showLegendKey val="0"/>
            <c:showVal val="1"/>
            <c:showCatName val="1"/>
            <c:showSerName val="0"/>
            <c:showPercent val="0"/>
            <c:showBubbleSize val="0"/>
            <c:showLeaderLines val="1"/>
          </c:dLbls>
          <c:cat>
            <c:strRef>
              <c:f>LivingCosts!$A$5:$A$10</c:f>
              <c:strCache>
                <c:ptCount val="6"/>
                <c:pt idx="0">
                  <c:v>Housing</c:v>
                </c:pt>
                <c:pt idx="1">
                  <c:v>Food</c:v>
                </c:pt>
                <c:pt idx="2">
                  <c:v>Water</c:v>
                </c:pt>
                <c:pt idx="3">
                  <c:v>Electricity</c:v>
                </c:pt>
                <c:pt idx="4">
                  <c:v>Public Transport</c:v>
                </c:pt>
                <c:pt idx="5">
                  <c:v>Phone+Data</c:v>
                </c:pt>
              </c:strCache>
            </c:strRef>
          </c:cat>
          <c:val>
            <c:numRef>
              <c:f>LivingCosts!$B$5:$B$10</c:f>
              <c:numCache>
                <c:formatCode>0</c:formatCode>
                <c:ptCount val="6"/>
                <c:pt idx="0">
                  <c:v>917.4839908250668</c:v>
                </c:pt>
                <c:pt idx="1">
                  <c:v>450.0</c:v>
                </c:pt>
                <c:pt idx="2">
                  <c:v>60.984</c:v>
                </c:pt>
                <c:pt idx="3">
                  <c:v>30.0</c:v>
                </c:pt>
                <c:pt idx="4">
                  <c:v>100.0</c:v>
                </c:pt>
                <c:pt idx="5">
                  <c:v>60.225</c:v>
                </c:pt>
              </c:numCache>
            </c:numRef>
          </c:val>
        </c:ser>
        <c:dLbls>
          <c:showLegendKey val="0"/>
          <c:showVal val="1"/>
          <c:showCatName val="1"/>
          <c:showSerName val="0"/>
          <c:showPercent val="0"/>
          <c:showBubbleSize val="0"/>
          <c:showLeaderLines val="1"/>
        </c:dLbls>
        <c:firstSliceAng val="0"/>
      </c:pieChart>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layout/>
      <c:overlay val="0"/>
    </c:title>
    <c:autoTitleDeleted val="0"/>
    <c:plotArea>
      <c:layout/>
      <c:scatterChart>
        <c:scatterStyle val="smoothMarker"/>
        <c:varyColors val="0"/>
        <c:ser>
          <c:idx val="0"/>
          <c:order val="0"/>
          <c:tx>
            <c:strRef>
              <c:f>FederalTax!$C$3</c:f>
              <c:strCache>
                <c:ptCount val="1"/>
                <c:pt idx="0">
                  <c:v>Tax Rate</c:v>
                </c:pt>
              </c:strCache>
            </c:strRef>
          </c:tx>
          <c:xVal>
            <c:numRef>
              <c:f>FederalTax!$A$4:$A$11</c:f>
              <c:numCache>
                <c:formatCode>#,##0</c:formatCode>
                <c:ptCount val="8"/>
                <c:pt idx="0">
                  <c:v>52000.0</c:v>
                </c:pt>
                <c:pt idx="1">
                  <c:v>87956.0</c:v>
                </c:pt>
                <c:pt idx="2">
                  <c:v>98297.0</c:v>
                </c:pt>
                <c:pt idx="3">
                  <c:v>100000.0</c:v>
                </c:pt>
                <c:pt idx="4">
                  <c:v>118496.0</c:v>
                </c:pt>
                <c:pt idx="5">
                  <c:v>150000.0</c:v>
                </c:pt>
                <c:pt idx="6">
                  <c:v>165000.0</c:v>
                </c:pt>
                <c:pt idx="7">
                  <c:v>192000.0</c:v>
                </c:pt>
              </c:numCache>
            </c:numRef>
          </c:xVal>
          <c:yVal>
            <c:numRef>
              <c:f>FederalTax!$C$4:$C$11</c:f>
              <c:numCache>
                <c:formatCode>0%</c:formatCode>
                <c:ptCount val="8"/>
                <c:pt idx="0">
                  <c:v>0.126903846153846</c:v>
                </c:pt>
                <c:pt idx="1">
                  <c:v>0.179555686934376</c:v>
                </c:pt>
                <c:pt idx="2">
                  <c:v>0.190005798752759</c:v>
                </c:pt>
                <c:pt idx="3">
                  <c:v>0.19167</c:v>
                </c:pt>
                <c:pt idx="4">
                  <c:v>0.205399338374291</c:v>
                </c:pt>
                <c:pt idx="5">
                  <c:v>0.231573333333333</c:v>
                </c:pt>
                <c:pt idx="6">
                  <c:v>0.240521212121212</c:v>
                </c:pt>
                <c:pt idx="7">
                  <c:v>0.253104166666667</c:v>
                </c:pt>
              </c:numCache>
            </c:numRef>
          </c:yVal>
          <c:smooth val="1"/>
        </c:ser>
        <c:dLbls>
          <c:showLegendKey val="0"/>
          <c:showVal val="0"/>
          <c:showCatName val="0"/>
          <c:showSerName val="0"/>
          <c:showPercent val="0"/>
          <c:showBubbleSize val="0"/>
        </c:dLbls>
        <c:axId val="2116779352"/>
        <c:axId val="2116615368"/>
      </c:scatterChart>
      <c:valAx>
        <c:axId val="2116779352"/>
        <c:scaling>
          <c:orientation val="minMax"/>
        </c:scaling>
        <c:delete val="0"/>
        <c:axPos val="b"/>
        <c:title>
          <c:tx>
            <c:rich>
              <a:bodyPr/>
              <a:lstStyle/>
              <a:p>
                <a:pPr>
                  <a:defRPr/>
                </a:pPr>
                <a:r>
                  <a:rPr lang="en-US"/>
                  <a:t>Gross Annual Salary</a:t>
                </a:r>
              </a:p>
            </c:rich>
          </c:tx>
          <c:layout/>
          <c:overlay val="0"/>
        </c:title>
        <c:numFmt formatCode="#,##0" sourceLinked="1"/>
        <c:majorTickMark val="out"/>
        <c:minorTickMark val="none"/>
        <c:tickLblPos val="nextTo"/>
        <c:crossAx val="2116615368"/>
        <c:crosses val="autoZero"/>
        <c:crossBetween val="midCat"/>
      </c:valAx>
      <c:valAx>
        <c:axId val="2116615368"/>
        <c:scaling>
          <c:orientation val="minMax"/>
        </c:scaling>
        <c:delete val="0"/>
        <c:axPos val="l"/>
        <c:majorGridlines/>
        <c:numFmt formatCode="0%" sourceLinked="1"/>
        <c:majorTickMark val="out"/>
        <c:minorTickMark val="none"/>
        <c:tickLblPos val="nextTo"/>
        <c:crossAx val="2116779352"/>
        <c:crosses val="autoZero"/>
        <c:crossBetween val="midCat"/>
      </c:valAx>
    </c:plotArea>
    <c:plotVisOnly val="1"/>
    <c:dispBlanksAs val="gap"/>
    <c:showDLblsOverMax val="0"/>
  </c:chart>
  <c:printSettings>
    <c:headerFooter/>
    <c:pageMargins b="1.0" l="0.75" r="0.75" t="1.0"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266700</xdr:colOff>
      <xdr:row>6</xdr:row>
      <xdr:rowOff>134620</xdr:rowOff>
    </xdr:from>
    <xdr:to>
      <xdr:col>0</xdr:col>
      <xdr:colOff>1325880</xdr:colOff>
      <xdr:row>9</xdr:row>
      <xdr:rowOff>106680</xdr:rowOff>
    </xdr:to>
    <xdr:sp macro="" textlink="">
      <xdr:nvSpPr>
        <xdr:cNvPr id="2" name="Right Arrow 1"/>
        <xdr:cNvSpPr/>
      </xdr:nvSpPr>
      <xdr:spPr>
        <a:xfrm>
          <a:off x="266700" y="1836420"/>
          <a:ext cx="1059180" cy="822960"/>
        </a:xfrm>
        <a:prstGeom prst="rightArrow">
          <a:avLst/>
        </a:prstGeom>
        <a:ln/>
      </xdr:spPr>
      <xdr:style>
        <a:lnRef idx="1">
          <a:schemeClr val="accent1"/>
        </a:lnRef>
        <a:fillRef idx="3">
          <a:schemeClr val="accent1"/>
        </a:fillRef>
        <a:effectRef idx="2">
          <a:schemeClr val="accent1"/>
        </a:effectRef>
        <a:fontRef idx="minor">
          <a:schemeClr val="lt1"/>
        </a:fontRef>
      </xdr:style>
      <xdr:txBody>
        <a:bodyPr wrap="square"/>
        <a:lstStyle/>
        <a:p>
          <a:r>
            <a:rPr lang="en-US"/>
            <a:t>Key</a:t>
          </a:r>
          <a:r>
            <a:rPr lang="en-US" baseline="0"/>
            <a:t> in your figures</a:t>
          </a:r>
          <a:endParaRPr lang="en-US"/>
        </a:p>
      </xdr:txBody>
    </xdr:sp>
    <xdr:clientData/>
  </xdr:twoCellAnchor>
  <xdr:twoCellAnchor>
    <xdr:from>
      <xdr:col>0</xdr:col>
      <xdr:colOff>203200</xdr:colOff>
      <xdr:row>18</xdr:row>
      <xdr:rowOff>121920</xdr:rowOff>
    </xdr:from>
    <xdr:to>
      <xdr:col>0</xdr:col>
      <xdr:colOff>1346200</xdr:colOff>
      <xdr:row>21</xdr:row>
      <xdr:rowOff>119380</xdr:rowOff>
    </xdr:to>
    <xdr:sp macro="" textlink="">
      <xdr:nvSpPr>
        <xdr:cNvPr id="3" name="Right Arrow 2"/>
        <xdr:cNvSpPr/>
      </xdr:nvSpPr>
      <xdr:spPr>
        <a:xfrm>
          <a:off x="203200" y="4630420"/>
          <a:ext cx="1143000" cy="822960"/>
        </a:xfrm>
        <a:prstGeom prst="rightArrow">
          <a:avLst/>
        </a:prstGeom>
        <a:ln/>
      </xdr:spPr>
      <xdr:style>
        <a:lnRef idx="1">
          <a:schemeClr val="accent1"/>
        </a:lnRef>
        <a:fillRef idx="3">
          <a:schemeClr val="accent1"/>
        </a:fillRef>
        <a:effectRef idx="2">
          <a:schemeClr val="accent1"/>
        </a:effectRef>
        <a:fontRef idx="minor">
          <a:schemeClr val="lt1"/>
        </a:fontRef>
      </xdr:style>
      <xdr:txBody>
        <a:bodyPr wrap="square"/>
        <a:lstStyle/>
        <a:p>
          <a:r>
            <a:rPr lang="en-US"/>
            <a:t>Your</a:t>
          </a:r>
          <a:r>
            <a:rPr lang="en-US" baseline="0"/>
            <a:t> answer here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203200</xdr:colOff>
      <xdr:row>0</xdr:row>
      <xdr:rowOff>38101</xdr:rowOff>
    </xdr:from>
    <xdr:to>
      <xdr:col>9</xdr:col>
      <xdr:colOff>304800</xdr:colOff>
      <xdr:row>22</xdr:row>
      <xdr:rowOff>76201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114300</xdr:rowOff>
    </xdr:from>
    <xdr:to>
      <xdr:col>12</xdr:col>
      <xdr:colOff>558800</xdr:colOff>
      <xdr:row>11</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63500</xdr:colOff>
      <xdr:row>0</xdr:row>
      <xdr:rowOff>165100</xdr:rowOff>
    </xdr:from>
    <xdr:to>
      <xdr:col>12</xdr:col>
      <xdr:colOff>0</xdr:colOff>
      <xdr:row>36</xdr:row>
      <xdr:rowOff>101600</xdr:rowOff>
    </xdr:to>
    <xdr:pic>
      <xdr:nvPicPr>
        <xdr:cNvPr id="7" name="Picture 6"/>
        <xdr:cNvPicPr>
          <a:picLocks noChangeAspect="1"/>
        </xdr:cNvPicPr>
      </xdr:nvPicPr>
      <xdr:blipFill>
        <a:blip xmlns:r="http://schemas.openxmlformats.org/officeDocument/2006/relationships" r:embed="rId1"/>
        <a:stretch>
          <a:fillRect/>
        </a:stretch>
      </xdr:blipFill>
      <xdr:spPr>
        <a:xfrm>
          <a:off x="4165600" y="165100"/>
          <a:ext cx="6134100" cy="6337300"/>
        </a:xfrm>
        <a:prstGeom prst="rect">
          <a:avLst/>
        </a:prstGeom>
      </xdr:spPr>
    </xdr:pic>
    <xdr:clientData/>
  </xdr:twoCellAnchor>
</xdr:wsDr>
</file>

<file path=xl/tables/table1.xml><?xml version="1.0" encoding="utf-8"?>
<table xmlns="http://schemas.openxmlformats.org/spreadsheetml/2006/main" id="1" name="Table1" displayName="Table1" ref="A4:B10" totalsRowShown="0" headerRowDxfId="14" headerRowBorderDxfId="13" tableBorderDxfId="12">
  <autoFilter ref="A4:B10"/>
  <tableColumns count="2">
    <tableColumn id="1" name="Item" dataDxfId="11"/>
    <tableColumn id="2" name="Cost ($/month)" dataDxfId="10"/>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6:B17" totalsRowShown="0" headerRowDxfId="9" headerRowBorderDxfId="8" tableBorderDxfId="7">
  <autoFilter ref="A16:B17"/>
  <tableColumns count="2">
    <tableColumn id="1" name="Item" dataDxfId="6"/>
    <tableColumn id="2" name="Cost ($/month)" dataDxfId="5"/>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3:C11" totalsRowShown="0" headerRowDxfId="4" dataDxfId="3">
  <autoFilter ref="A3:C11"/>
  <tableColumns count="3">
    <tableColumn id="1" name="Gross Income" dataDxfId="2"/>
    <tableColumn id="2" name="Tax Payable" dataDxfId="1"/>
    <tableColumn id="3" name="Tax Rate" dataDxfId="0">
      <calculatedColumnFormula>B4/A4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it.ly/J6fHe4" TargetMode="External"/><Relationship Id="rId4" Type="http://schemas.openxmlformats.org/officeDocument/2006/relationships/hyperlink" Target="http://bit.ly/J6fHe4" TargetMode="External"/><Relationship Id="rId5" Type="http://schemas.openxmlformats.org/officeDocument/2006/relationships/hyperlink" Target="http://bit.ly/J6fHe4" TargetMode="External"/><Relationship Id="rId6" Type="http://schemas.openxmlformats.org/officeDocument/2006/relationships/drawing" Target="../drawings/drawing1.xml"/><Relationship Id="rId1" Type="http://schemas.openxmlformats.org/officeDocument/2006/relationships/hyperlink" Target="http://bit.ly/J6fHe4" TargetMode="External"/><Relationship Id="rId2" Type="http://schemas.openxmlformats.org/officeDocument/2006/relationships/hyperlink" Target="http://bit.ly/J6fHe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abSelected="1" zoomScale="125" zoomScaleNormal="125" zoomScalePageLayoutView="125" workbookViewId="0">
      <selection activeCell="E7" sqref="E7"/>
    </sheetView>
  </sheetViews>
  <sheetFormatPr baseColWidth="10" defaultColWidth="8.83203125" defaultRowHeight="13" x14ac:dyDescent="0"/>
  <cols>
    <col min="1" max="1" width="18.83203125" style="7" customWidth="1"/>
    <col min="2" max="2" width="23.33203125" style="7" customWidth="1"/>
    <col min="3" max="3" width="12.5" style="7" customWidth="1"/>
    <col min="4" max="4" width="2.5" style="7" customWidth="1"/>
    <col min="5" max="5" width="60" style="7" customWidth="1"/>
    <col min="6" max="16384" width="8.83203125" style="7"/>
  </cols>
  <sheetData>
    <row r="1" spans="1:5" ht="18" customHeight="1">
      <c r="A1" s="23" t="s">
        <v>31</v>
      </c>
      <c r="B1" s="24"/>
      <c r="C1" s="24"/>
      <c r="D1" s="24"/>
    </row>
    <row r="2" spans="1:5" ht="7" customHeight="1"/>
    <row r="3" spans="1:5" ht="50" customHeight="1">
      <c r="A3" s="25" t="s">
        <v>57</v>
      </c>
      <c r="B3" s="26"/>
      <c r="C3" s="26"/>
      <c r="D3" s="26"/>
      <c r="E3" s="26"/>
    </row>
    <row r="4" spans="1:5" ht="33" customHeight="1">
      <c r="A4" s="33" t="s">
        <v>30</v>
      </c>
      <c r="B4" s="33"/>
      <c r="C4" s="33"/>
      <c r="D4" s="33"/>
      <c r="E4" s="33"/>
    </row>
    <row r="7" spans="1:5" ht="15">
      <c r="B7" s="28" t="s">
        <v>1</v>
      </c>
      <c r="C7" s="29"/>
    </row>
    <row r="8" spans="1:5" ht="28" customHeight="1">
      <c r="B8" s="8" t="s">
        <v>2</v>
      </c>
      <c r="C8" s="18">
        <v>9200</v>
      </c>
      <c r="E8" s="7" t="s">
        <v>25</v>
      </c>
    </row>
    <row r="9" spans="1:5" ht="26" customHeight="1">
      <c r="B9" s="9" t="s">
        <v>0</v>
      </c>
      <c r="C9" s="10">
        <v>2</v>
      </c>
      <c r="E9" s="7" t="s">
        <v>26</v>
      </c>
    </row>
    <row r="11" spans="1:5" ht="15" customHeight="1">
      <c r="B11" s="28" t="s">
        <v>32</v>
      </c>
      <c r="C11" s="29"/>
      <c r="E11" s="7" t="s">
        <v>24</v>
      </c>
    </row>
    <row r="12" spans="1:5" ht="26">
      <c r="B12" s="8" t="s">
        <v>3</v>
      </c>
      <c r="C12" s="19">
        <f>TotalIndividualLivingCosts</f>
        <v>1618.6929908250668</v>
      </c>
      <c r="E12" s="7" t="s">
        <v>23</v>
      </c>
    </row>
    <row r="13" spans="1:5">
      <c r="B13" s="8" t="s">
        <v>4</v>
      </c>
      <c r="C13" s="19">
        <f>TotalSharedLivingCosts</f>
        <v>46.488103199999998</v>
      </c>
      <c r="E13" s="7" t="s">
        <v>22</v>
      </c>
    </row>
    <row r="14" spans="1:5">
      <c r="B14" s="9" t="s">
        <v>5</v>
      </c>
      <c r="C14" s="20">
        <f>C12*C9+C13</f>
        <v>3283.8740848501334</v>
      </c>
      <c r="E14" s="7" t="s">
        <v>33</v>
      </c>
    </row>
    <row r="16" spans="1:5" ht="15">
      <c r="B16" s="28" t="s">
        <v>20</v>
      </c>
      <c r="C16" s="29"/>
    </row>
    <row r="17" spans="2:5" ht="26">
      <c r="B17" s="8" t="s">
        <v>6</v>
      </c>
      <c r="C17" s="19">
        <f>C14+C8</f>
        <v>12483.874084850133</v>
      </c>
      <c r="E17" s="27" t="s">
        <v>58</v>
      </c>
    </row>
    <row r="18" spans="2:5" ht="26">
      <c r="B18" s="8" t="s">
        <v>19</v>
      </c>
      <c r="C18" s="19">
        <f>C17*12</f>
        <v>149806.4890182016</v>
      </c>
      <c r="E18" s="27"/>
    </row>
    <row r="19" spans="2:5" ht="26">
      <c r="B19" s="8" t="s">
        <v>55</v>
      </c>
      <c r="C19" s="22">
        <f>(C20-C18)/C18</f>
        <v>0.33419313354172481</v>
      </c>
      <c r="E19" s="7" t="s">
        <v>56</v>
      </c>
    </row>
    <row r="20" spans="2:5" ht="26">
      <c r="B20" s="9" t="s">
        <v>21</v>
      </c>
      <c r="C20" s="21">
        <f>Calculations!C17</f>
        <v>199870.78900807837</v>
      </c>
      <c r="E20" s="7" t="s">
        <v>27</v>
      </c>
    </row>
  </sheetData>
  <mergeCells count="7">
    <mergeCell ref="A1:D1"/>
    <mergeCell ref="A3:E3"/>
    <mergeCell ref="A4:E4"/>
    <mergeCell ref="E17:E18"/>
    <mergeCell ref="B7:C7"/>
    <mergeCell ref="B11:C11"/>
    <mergeCell ref="B16:C16"/>
  </mergeCells>
  <phoneticPr fontId="9" type="noConversion"/>
  <hyperlinks>
    <hyperlink ref="A4" r:id="rId1"/>
    <hyperlink ref="B4" r:id="rId2" display="http://bit.ly/J6fHe4"/>
    <hyperlink ref="C4" r:id="rId3" display="http://bit.ly/J6fHe4"/>
    <hyperlink ref="D4" r:id="rId4" display="http://bit.ly/J6fHe4"/>
    <hyperlink ref="E4" r:id="rId5" display="http://bit.ly/J6fHe4"/>
  </hyperlinks>
  <pageMargins left="0.39000000000000007" right="0.39000000000000007" top="0.39000000000000007" bottom="0.39000000000000007" header="0.30000000000000004" footer="0.30000000000000004"/>
  <pageSetup paperSize="9" scale="68" orientation="landscape" horizontalDpi="4294967292" verticalDpi="4294967292"/>
  <colBreaks count="1" manualBreakCount="1">
    <brk id="5" max="1048575" man="1"/>
  </colBreaks>
  <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9"/>
  <sheetViews>
    <sheetView zoomScale="150" zoomScaleNormal="150" zoomScalePageLayoutView="150" workbookViewId="0">
      <selection activeCell="E27" sqref="E27"/>
    </sheetView>
  </sheetViews>
  <sheetFormatPr baseColWidth="10" defaultColWidth="8.83203125" defaultRowHeight="13" x14ac:dyDescent="0"/>
  <cols>
    <col min="1" max="1" width="15.1640625" style="2" customWidth="1"/>
    <col min="2" max="2" width="16.83203125" style="2" customWidth="1"/>
    <col min="3" max="16384" width="8.83203125" style="2"/>
  </cols>
  <sheetData>
    <row r="2" spans="1:2" ht="14">
      <c r="A2" s="1" t="s">
        <v>3</v>
      </c>
    </row>
    <row r="3" spans="1:2" ht="4.5" customHeight="1"/>
    <row r="4" spans="1:2" ht="14">
      <c r="A4" s="13" t="s">
        <v>15</v>
      </c>
      <c r="B4" s="13" t="s">
        <v>14</v>
      </c>
    </row>
    <row r="5" spans="1:2">
      <c r="A5" s="11" t="s">
        <v>7</v>
      </c>
      <c r="B5" s="12">
        <v>917.48399082506683</v>
      </c>
    </row>
    <row r="6" spans="1:2">
      <c r="A6" s="11" t="s">
        <v>8</v>
      </c>
      <c r="B6" s="12">
        <f>5*3*30</f>
        <v>450</v>
      </c>
    </row>
    <row r="7" spans="1:2">
      <c r="A7" s="11" t="s">
        <v>9</v>
      </c>
      <c r="B7" s="12">
        <v>60.983999999999995</v>
      </c>
    </row>
    <row r="8" spans="1:2">
      <c r="A8" s="11" t="s">
        <v>10</v>
      </c>
      <c r="B8" s="12">
        <v>30</v>
      </c>
    </row>
    <row r="9" spans="1:2">
      <c r="A9" s="11" t="s">
        <v>11</v>
      </c>
      <c r="B9" s="12">
        <v>100</v>
      </c>
    </row>
    <row r="10" spans="1:2">
      <c r="A10" s="11" t="s">
        <v>12</v>
      </c>
      <c r="B10" s="12">
        <f>55*(1.095)</f>
        <v>60.225000000000001</v>
      </c>
    </row>
    <row r="11" spans="1:2" ht="7.5" customHeight="1">
      <c r="B11" s="6"/>
    </row>
    <row r="12" spans="1:2">
      <c r="A12" s="2" t="s">
        <v>16</v>
      </c>
      <c r="B12" s="6">
        <f>SUM(B5:B10)</f>
        <v>1618.6929908250668</v>
      </c>
    </row>
    <row r="13" spans="1:2">
      <c r="B13" s="6"/>
    </row>
    <row r="14" spans="1:2" ht="14">
      <c r="A14" s="1" t="s">
        <v>4</v>
      </c>
      <c r="B14" s="6"/>
    </row>
    <row r="15" spans="1:2" ht="4.5" customHeight="1">
      <c r="B15" s="6"/>
    </row>
    <row r="16" spans="1:2" ht="14">
      <c r="A16" s="13" t="s">
        <v>15</v>
      </c>
      <c r="B16" s="13" t="s">
        <v>14</v>
      </c>
    </row>
    <row r="17" spans="1:2">
      <c r="A17" s="11" t="s">
        <v>13</v>
      </c>
      <c r="B17" s="12">
        <v>46.488103199999998</v>
      </c>
    </row>
    <row r="18" spans="1:2" ht="6" customHeight="1"/>
    <row r="19" spans="1:2">
      <c r="A19" s="2" t="s">
        <v>16</v>
      </c>
      <c r="B19" s="6">
        <f>SUM(B17)</f>
        <v>46.488103199999998</v>
      </c>
    </row>
  </sheetData>
  <pageMargins left="0.7" right="0.7" top="0.75" bottom="0.75" header="0.3" footer="0.3"/>
  <pageSetup paperSize="9" orientation="portrait"/>
  <drawing r:id="rId1"/>
  <tableParts count="2">
    <tablePart r:id="rId2"/>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D1" zoomScale="125" zoomScaleNormal="125" zoomScalePageLayoutView="125" workbookViewId="0">
      <selection activeCell="A4" sqref="A4"/>
    </sheetView>
  </sheetViews>
  <sheetFormatPr baseColWidth="10" defaultColWidth="8.83203125" defaultRowHeight="13" x14ac:dyDescent="0"/>
  <cols>
    <col min="1" max="1" width="19.1640625" style="2" customWidth="1"/>
    <col min="2" max="2" width="16.83203125" style="2" customWidth="1"/>
    <col min="3" max="3" width="13.33203125" style="2" customWidth="1"/>
    <col min="4" max="4" width="3.6640625" style="2" customWidth="1"/>
    <col min="5" max="16384" width="8.83203125" style="2"/>
  </cols>
  <sheetData>
    <row r="1" spans="1:5" ht="85" customHeight="1">
      <c r="A1" s="30" t="s">
        <v>29</v>
      </c>
      <c r="B1" s="31"/>
      <c r="C1" s="31"/>
    </row>
    <row r="2" spans="1:5" ht="20" customHeight="1"/>
    <row r="3" spans="1:5" ht="18">
      <c r="A3" s="3" t="s">
        <v>17</v>
      </c>
      <c r="B3" s="3" t="s">
        <v>18</v>
      </c>
      <c r="C3" s="3" t="s">
        <v>28</v>
      </c>
      <c r="E3" s="1"/>
    </row>
    <row r="4" spans="1:5" ht="17">
      <c r="A4" s="4">
        <v>52000</v>
      </c>
      <c r="B4" s="4">
        <v>6599</v>
      </c>
      <c r="C4" s="5">
        <f t="shared" ref="C4:C11" si="0">B4/A4</f>
        <v>0.12690384615384614</v>
      </c>
    </row>
    <row r="5" spans="1:5" ht="17">
      <c r="A5" s="4">
        <v>87956</v>
      </c>
      <c r="B5" s="4">
        <v>15793</v>
      </c>
      <c r="C5" s="5">
        <f t="shared" si="0"/>
        <v>0.17955568693437629</v>
      </c>
    </row>
    <row r="6" spans="1:5" ht="17">
      <c r="A6" s="4">
        <v>98297</v>
      </c>
      <c r="B6" s="4">
        <v>18677</v>
      </c>
      <c r="C6" s="5">
        <f t="shared" si="0"/>
        <v>0.1900057987527595</v>
      </c>
    </row>
    <row r="7" spans="1:5" ht="17">
      <c r="A7" s="4">
        <v>100000</v>
      </c>
      <c r="B7" s="4">
        <v>19167</v>
      </c>
      <c r="C7" s="5">
        <f t="shared" si="0"/>
        <v>0.19167000000000001</v>
      </c>
    </row>
    <row r="8" spans="1:5" ht="17">
      <c r="A8" s="4">
        <v>118496</v>
      </c>
      <c r="B8" s="4">
        <v>24339</v>
      </c>
      <c r="C8" s="5">
        <f t="shared" si="0"/>
        <v>0.20539933837429111</v>
      </c>
    </row>
    <row r="9" spans="1:5" ht="17">
      <c r="A9" s="4">
        <v>150000</v>
      </c>
      <c r="B9" s="4">
        <v>34736</v>
      </c>
      <c r="C9" s="5">
        <f t="shared" si="0"/>
        <v>0.23157333333333333</v>
      </c>
    </row>
    <row r="10" spans="1:5" ht="17">
      <c r="A10" s="4">
        <v>165000</v>
      </c>
      <c r="B10" s="4">
        <v>39686</v>
      </c>
      <c r="C10" s="5">
        <f t="shared" si="0"/>
        <v>0.24052121212121211</v>
      </c>
    </row>
    <row r="11" spans="1:5" ht="17">
      <c r="A11" s="4">
        <v>192000</v>
      </c>
      <c r="B11" s="4">
        <v>48596</v>
      </c>
      <c r="C11" s="5">
        <f t="shared" si="0"/>
        <v>0.25310416666666669</v>
      </c>
    </row>
  </sheetData>
  <mergeCells count="1">
    <mergeCell ref="A1:C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2"/>
  <sheetViews>
    <sheetView workbookViewId="0">
      <selection activeCell="C17" sqref="C17"/>
    </sheetView>
  </sheetViews>
  <sheetFormatPr baseColWidth="10" defaultColWidth="11.5" defaultRowHeight="14" x14ac:dyDescent="0"/>
  <cols>
    <col min="1" max="1" width="3.6640625" customWidth="1"/>
    <col min="2" max="2" width="20.83203125" customWidth="1"/>
    <col min="3" max="3" width="12.33203125" customWidth="1"/>
    <col min="4" max="4" width="12.83203125" customWidth="1"/>
    <col min="5" max="5" width="4.1640625" customWidth="1"/>
    <col min="7" max="7" width="12.1640625" bestFit="1" customWidth="1"/>
    <col min="8" max="8" width="11.6640625" bestFit="1" customWidth="1"/>
  </cols>
  <sheetData>
    <row r="2" spans="2:4">
      <c r="D2" s="15" t="s">
        <v>38</v>
      </c>
    </row>
    <row r="3" spans="2:4">
      <c r="B3" t="s">
        <v>45</v>
      </c>
      <c r="C3" s="14">
        <f>Summary!C18</f>
        <v>149806.4890182016</v>
      </c>
      <c r="D3" t="s">
        <v>46</v>
      </c>
    </row>
    <row r="5" spans="2:4">
      <c r="B5" s="32" t="s">
        <v>35</v>
      </c>
      <c r="C5" s="32"/>
    </row>
    <row r="6" spans="2:4">
      <c r="B6" t="s">
        <v>47</v>
      </c>
      <c r="C6">
        <f>INDEX(LINEST(FederalTax!$C$4:$C$11,FederalTax!$A$4:$A$11),1)</f>
        <v>8.6023647606403866E-7</v>
      </c>
      <c r="D6" t="s">
        <v>36</v>
      </c>
    </row>
    <row r="7" spans="2:4">
      <c r="B7" t="s">
        <v>48</v>
      </c>
      <c r="C7">
        <f>INDEX(LINEST(FederalTax!$C$4:$C$11,FederalTax!$A$4:$A$11),2)</f>
        <v>9.8710167345780517E-2</v>
      </c>
      <c r="D7" t="s">
        <v>37</v>
      </c>
    </row>
    <row r="9" spans="2:4">
      <c r="B9" s="32" t="s">
        <v>34</v>
      </c>
      <c r="C9" s="32"/>
    </row>
    <row r="10" spans="2:4">
      <c r="B10" t="s">
        <v>40</v>
      </c>
      <c r="C10" s="14">
        <v>106800</v>
      </c>
      <c r="D10" t="s">
        <v>44</v>
      </c>
    </row>
    <row r="11" spans="2:4">
      <c r="B11" t="s">
        <v>39</v>
      </c>
      <c r="C11" s="17">
        <v>6.2E-2</v>
      </c>
      <c r="D11" t="s">
        <v>42</v>
      </c>
    </row>
    <row r="12" spans="2:4">
      <c r="B12" t="s">
        <v>41</v>
      </c>
      <c r="C12" s="17">
        <v>1.4500000000000001E-2</v>
      </c>
      <c r="D12" t="s">
        <v>43</v>
      </c>
    </row>
    <row r="14" spans="2:4">
      <c r="B14" t="s">
        <v>52</v>
      </c>
      <c r="C14" s="14">
        <f>C3*(1+C7)/(1-C3*C6-C11-C12)</f>
        <v>207132.5104404873</v>
      </c>
      <c r="D14" t="s">
        <v>53</v>
      </c>
    </row>
    <row r="15" spans="2:4">
      <c r="B15" t="s">
        <v>51</v>
      </c>
      <c r="C15" s="14">
        <f>(C3*(1+C7)+C11*C10)/(1-C3*C6-C12)</f>
        <v>199870.78900807837</v>
      </c>
      <c r="D15" t="s">
        <v>54</v>
      </c>
    </row>
    <row r="17" spans="2:4">
      <c r="B17" t="s">
        <v>49</v>
      </c>
      <c r="C17" s="14">
        <f>IF(MIN(C14,C10)=C14,C14,C15)</f>
        <v>199870.78900807837</v>
      </c>
      <c r="D17" t="s">
        <v>50</v>
      </c>
    </row>
    <row r="22" spans="2:4">
      <c r="C22" s="16"/>
    </row>
  </sheetData>
  <mergeCells count="2">
    <mergeCell ref="B5:C5"/>
    <mergeCell ref="B9:C9"/>
  </mergeCells>
  <pageMargins left="0.75" right="0.75" top="1" bottom="1" header="0.5" footer="0.5"/>
  <pageSetup paperSize="11"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Summary</vt:lpstr>
      <vt:lpstr>LivingCosts</vt:lpstr>
      <vt:lpstr>FederalTax</vt:lpstr>
      <vt:lpstr>Calculations</vt:lpstr>
    </vt:vector>
  </TitlesOfParts>
  <Manager/>
  <Company>Basil Salad Software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Redmond, Washington Migration Calculator</dc:title>
  <dc:subject>Living Costs</dc:subject>
  <dc:creator>Sasmito Adibowo</dc:creator>
  <cp:keywords>Redmond, Washington, Calculator, income, salary</cp:keywords>
  <dc:description>http://cutecoder.org</dc:description>
  <cp:lastModifiedBy>Sasmito Adibowo</cp:lastModifiedBy>
  <cp:lastPrinted>2012-05-12T02:05:14Z</cp:lastPrinted>
  <dcterms:created xsi:type="dcterms:W3CDTF">2012-05-11T10:00:19Z</dcterms:created>
  <dcterms:modified xsi:type="dcterms:W3CDTF">2012-05-20T10:12:23Z</dcterms:modified>
  <cp:category/>
</cp:coreProperties>
</file>